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2\"/>
    </mc:Choice>
  </mc:AlternateContent>
  <bookViews>
    <workbookView xWindow="0" yWindow="0" windowWidth="20490" windowHeight="7530"/>
  </bookViews>
  <sheets>
    <sheet name="Estimulo" sheetId="1" r:id="rId1"/>
    <sheet name="Hoja2" sheetId="2" r:id="rId2"/>
    <sheet name="Hoja3" sheetId="3" r:id="rId3"/>
  </sheets>
  <definedNames>
    <definedName name="_xlnm.Print_Area" localSheetId="0">Estimulo!$A$1:$P$81</definedName>
  </definedNames>
  <calcPr calcId="162913"/>
</workbook>
</file>

<file path=xl/calcChain.xml><?xml version="1.0" encoding="utf-8"?>
<calcChain xmlns="http://schemas.openxmlformats.org/spreadsheetml/2006/main">
  <c r="N69" i="1" l="1"/>
  <c r="M69" i="1"/>
  <c r="L69" i="1"/>
  <c r="K69" i="1"/>
  <c r="I69" i="1"/>
  <c r="H69" i="1"/>
  <c r="F69" i="1"/>
  <c r="F72" i="1" s="1"/>
  <c r="E69" i="1"/>
  <c r="O68" i="1"/>
  <c r="J68" i="1"/>
  <c r="P68" i="1" s="1"/>
  <c r="O67" i="1"/>
  <c r="J67" i="1"/>
  <c r="P67" i="1" s="1"/>
  <c r="O66" i="1"/>
  <c r="J66" i="1"/>
  <c r="P66" i="1" s="1"/>
  <c r="O65" i="1"/>
  <c r="P65" i="1" s="1"/>
  <c r="J65" i="1"/>
  <c r="O64" i="1"/>
  <c r="O69" i="1" s="1"/>
  <c r="J64" i="1"/>
  <c r="N61" i="1"/>
  <c r="M61" i="1"/>
  <c r="L61" i="1"/>
  <c r="K61" i="1"/>
  <c r="I61" i="1"/>
  <c r="G61" i="1"/>
  <c r="E61" i="1"/>
  <c r="O60" i="1"/>
  <c r="J60" i="1"/>
  <c r="P60" i="1" s="1"/>
  <c r="H60" i="1"/>
  <c r="O59" i="1"/>
  <c r="J59" i="1"/>
  <c r="H59" i="1"/>
  <c r="H61" i="1" s="1"/>
  <c r="O58" i="1"/>
  <c r="J58" i="1"/>
  <c r="P58" i="1" s="1"/>
  <c r="O57" i="1"/>
  <c r="J57" i="1"/>
  <c r="P57" i="1" s="1"/>
  <c r="O56" i="1"/>
  <c r="P56" i="1" s="1"/>
  <c r="O55" i="1"/>
  <c r="J55" i="1"/>
  <c r="P55" i="1" s="1"/>
  <c r="N52" i="1"/>
  <c r="M52" i="1"/>
  <c r="L52" i="1"/>
  <c r="K52" i="1"/>
  <c r="I52" i="1"/>
  <c r="G52" i="1"/>
  <c r="E52" i="1"/>
  <c r="O51" i="1"/>
  <c r="J51" i="1"/>
  <c r="O50" i="1"/>
  <c r="J50" i="1"/>
  <c r="O49" i="1"/>
  <c r="J49" i="1"/>
  <c r="O48" i="1"/>
  <c r="P48" i="1" s="1"/>
  <c r="O47" i="1"/>
  <c r="J47" i="1"/>
  <c r="P47" i="1" s="1"/>
  <c r="O46" i="1"/>
  <c r="J46" i="1"/>
  <c r="P46" i="1" s="1"/>
  <c r="O45" i="1"/>
  <c r="J45" i="1"/>
  <c r="P45" i="1" s="1"/>
  <c r="O44" i="1"/>
  <c r="J44" i="1"/>
  <c r="P44" i="1" s="1"/>
  <c r="O43" i="1"/>
  <c r="J43" i="1"/>
  <c r="P43" i="1" s="1"/>
  <c r="O42" i="1"/>
  <c r="J42" i="1"/>
  <c r="P42" i="1" s="1"/>
  <c r="H42" i="1"/>
  <c r="O41" i="1"/>
  <c r="J41" i="1"/>
  <c r="O40" i="1"/>
  <c r="J40" i="1"/>
  <c r="O39" i="1"/>
  <c r="J39" i="1"/>
  <c r="O38" i="1"/>
  <c r="P38" i="1" s="1"/>
  <c r="O37" i="1"/>
  <c r="J37" i="1"/>
  <c r="P37" i="1" s="1"/>
  <c r="O36" i="1"/>
  <c r="J36" i="1"/>
  <c r="P36" i="1" s="1"/>
  <c r="H36" i="1"/>
  <c r="H52" i="1" s="1"/>
  <c r="O35" i="1"/>
  <c r="O52" i="1" s="1"/>
  <c r="J35" i="1"/>
  <c r="N31" i="1"/>
  <c r="M31" i="1"/>
  <c r="L31" i="1"/>
  <c r="K31" i="1"/>
  <c r="I31" i="1"/>
  <c r="E31" i="1"/>
  <c r="O30" i="1"/>
  <c r="J30" i="1"/>
  <c r="O29" i="1"/>
  <c r="J29" i="1"/>
  <c r="O28" i="1"/>
  <c r="J28" i="1"/>
  <c r="H28" i="1"/>
  <c r="H31" i="1" s="1"/>
  <c r="O27" i="1"/>
  <c r="J27" i="1"/>
  <c r="P27" i="1" s="1"/>
  <c r="N24" i="1"/>
  <c r="M24" i="1"/>
  <c r="L24" i="1"/>
  <c r="K24" i="1"/>
  <c r="I24" i="1"/>
  <c r="E24" i="1"/>
  <c r="O23" i="1"/>
  <c r="J23" i="1"/>
  <c r="P23" i="1" s="1"/>
  <c r="O22" i="1"/>
  <c r="J22" i="1"/>
  <c r="P22" i="1" s="1"/>
  <c r="O21" i="1"/>
  <c r="J21" i="1"/>
  <c r="P21" i="1" s="1"/>
  <c r="O20" i="1"/>
  <c r="J20" i="1"/>
  <c r="P20" i="1" s="1"/>
  <c r="O19" i="1"/>
  <c r="J19" i="1"/>
  <c r="P19" i="1" s="1"/>
  <c r="O18" i="1"/>
  <c r="P18" i="1" s="1"/>
  <c r="O17" i="1"/>
  <c r="J17" i="1"/>
  <c r="P17" i="1" s="1"/>
  <c r="H17" i="1"/>
  <c r="O16" i="1"/>
  <c r="J16" i="1"/>
  <c r="O15" i="1"/>
  <c r="J15" i="1"/>
  <c r="H15" i="1"/>
  <c r="H24" i="1" s="1"/>
  <c r="O14" i="1"/>
  <c r="J14" i="1"/>
  <c r="P14" i="1" s="1"/>
  <c r="O13" i="1"/>
  <c r="J13" i="1"/>
  <c r="P13" i="1" s="1"/>
  <c r="O12" i="1"/>
  <c r="J12" i="1"/>
  <c r="J24" i="1" s="1"/>
  <c r="N9" i="1"/>
  <c r="M9" i="1"/>
  <c r="M72" i="1" s="1"/>
  <c r="L9" i="1"/>
  <c r="K9" i="1"/>
  <c r="K72" i="1" s="1"/>
  <c r="I9" i="1"/>
  <c r="H9" i="1"/>
  <c r="E9" i="1"/>
  <c r="O8" i="1"/>
  <c r="J8" i="1"/>
  <c r="O7" i="1"/>
  <c r="O9" i="1" s="1"/>
  <c r="J7" i="1"/>
  <c r="P7" i="1" l="1"/>
  <c r="P8" i="1"/>
  <c r="E72" i="1"/>
  <c r="I72" i="1"/>
  <c r="L72" i="1"/>
  <c r="N72" i="1"/>
  <c r="P12" i="1"/>
  <c r="P15" i="1"/>
  <c r="P16" i="1"/>
  <c r="O31" i="1"/>
  <c r="P28" i="1"/>
  <c r="P29" i="1"/>
  <c r="P30" i="1"/>
  <c r="J52" i="1"/>
  <c r="P39" i="1"/>
  <c r="P40" i="1"/>
  <c r="P41" i="1"/>
  <c r="P49" i="1"/>
  <c r="P50" i="1"/>
  <c r="P51" i="1"/>
  <c r="O61" i="1"/>
  <c r="P59" i="1"/>
  <c r="P61" i="1" s="1"/>
  <c r="J69" i="1"/>
  <c r="P31" i="1"/>
  <c r="H72" i="1"/>
  <c r="J31" i="1"/>
  <c r="J61" i="1"/>
  <c r="P35" i="1"/>
  <c r="P64" i="1"/>
  <c r="P69" i="1" s="1"/>
  <c r="J9" i="1"/>
  <c r="O24" i="1"/>
  <c r="O72" i="1" s="1"/>
  <c r="P52" i="1" l="1"/>
  <c r="P24" i="1"/>
  <c r="P9" i="1"/>
  <c r="P72" i="1" s="1"/>
  <c r="J72" i="1"/>
</calcChain>
</file>

<file path=xl/sharedStrings.xml><?xml version="1.0" encoding="utf-8"?>
<sst xmlns="http://schemas.openxmlformats.org/spreadsheetml/2006/main" count="182" uniqueCount="156">
  <si>
    <t>Código</t>
  </si>
  <si>
    <t>Empleado</t>
  </si>
  <si>
    <t>Nombramiento</t>
  </si>
  <si>
    <t>Estimulo al Servidor Publico</t>
  </si>
  <si>
    <t>DIAS LABORADOS</t>
  </si>
  <si>
    <t xml:space="preserve">DEVOLUCION </t>
  </si>
  <si>
    <t xml:space="preserve">DESCUENTO FALTAS Y LICENCIAS SGS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</si>
  <si>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</si>
  <si>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</si>
  <si>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</si>
  <si>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</si>
  <si>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</si>
  <si>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</si>
  <si>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*TOTAL* *DEDUCCIONES*</t>
  </si>
  <si>
    <t>*NETO A PAGAR*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</si>
  <si>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</si>
  <si>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</si>
  <si>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</si>
  <si>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</si>
  <si>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</si>
  <si>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</si>
  <si>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</si>
  <si>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</si>
  <si>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</si>
  <si>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</si>
  <si>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</si>
  <si>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</si>
  <si>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</si>
  <si>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</si>
  <si>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</si>
  <si>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</si>
  <si>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</si>
  <si>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</si>
  <si>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</si>
  <si>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</si>
  <si>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</si>
  <si>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</si>
  <si>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</si>
  <si>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</si>
  <si>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</si>
  <si>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</si>
  <si>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</si>
  <si>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</si>
  <si>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</si>
  <si>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JA42</t>
  </si>
  <si>
    <t>Rodriguez Ramirez Xochitl</t>
  </si>
  <si>
    <t xml:space="preserve">Recepcionista </t>
  </si>
  <si>
    <t>JA40</t>
  </si>
  <si>
    <t xml:space="preserve">Perez Gonzalez Maria Laura </t>
  </si>
  <si>
    <t>JA09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</si>
  <si>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</si>
  <si>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</si>
  <si>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</si>
  <si>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</si>
  <si>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</si>
  <si>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</si>
  <si>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</si>
  <si>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</si>
  <si>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</si>
  <si>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</si>
  <si>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</si>
  <si>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</si>
  <si>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</si>
  <si>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</si>
  <si>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</si>
  <si>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</si>
  <si>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</si>
  <si>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</si>
  <si>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</si>
  <si>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</si>
  <si>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</si>
  <si>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</si>
  <si>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</si>
  <si>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</si>
  <si>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</si>
  <si>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</si>
  <si>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</si>
  <si>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</si>
  <si>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</si>
  <si>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</si>
  <si>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V A C A N T E</t>
  </si>
  <si>
    <t>AE23</t>
  </si>
  <si>
    <t>Flores Orozco Carolina</t>
  </si>
  <si>
    <t>Terapeuta (A y L)</t>
  </si>
  <si>
    <t>AE24</t>
  </si>
  <si>
    <t>Ortiz Anguiano Nélida Guadalupe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</si>
  <si>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</si>
  <si>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</si>
  <si>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</si>
  <si>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</si>
  <si>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</si>
  <si>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</si>
  <si>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</si>
  <si>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</si>
  <si>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</si>
  <si>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</si>
  <si>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</si>
  <si>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</si>
  <si>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</si>
  <si>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</si>
  <si>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</si>
  <si>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</si>
  <si>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</si>
  <si>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</si>
  <si>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</si>
  <si>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</si>
  <si>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</si>
  <si>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</si>
  <si>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</si>
  <si>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</si>
  <si>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</si>
  <si>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</si>
  <si>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</si>
  <si>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</si>
  <si>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</si>
  <si>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</si>
  <si>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</si>
  <si>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</si>
  <si>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TOTALES</t>
  </si>
  <si>
    <t>Estimulo</t>
  </si>
  <si>
    <t>Tope</t>
  </si>
  <si>
    <t>JERONIMO SANCHEZ GARCIA</t>
  </si>
  <si>
    <t xml:space="preserve">GABRIELA MARISOL LOERA GONZALEZ </t>
  </si>
  <si>
    <t>ESTIMULO AL SERVIDOR PUBLICO   2022</t>
  </si>
  <si>
    <t>JA44</t>
  </si>
  <si>
    <t>Lopez Aranda Lisette Amparo</t>
  </si>
  <si>
    <t>Auxiliar Administrativo</t>
  </si>
  <si>
    <t>JA45</t>
  </si>
  <si>
    <t>Flores Pozos Julio Cesar</t>
  </si>
  <si>
    <t>Coordinador Financiero Contable</t>
  </si>
  <si>
    <t>JA46</t>
  </si>
  <si>
    <t>Chavez Arriero Alma Rosa</t>
  </si>
  <si>
    <t>AE42</t>
  </si>
  <si>
    <t>Rivas Guzman Ana Karen</t>
  </si>
  <si>
    <t>AE43</t>
  </si>
  <si>
    <t>Espinoza Ramirez Jessica</t>
  </si>
  <si>
    <t>AE44</t>
  </si>
  <si>
    <t>Reyes Garcia Lorena Guadalupe</t>
  </si>
  <si>
    <t>AE45</t>
  </si>
  <si>
    <t>Salcedo Meza Silvia</t>
  </si>
  <si>
    <t>AE57</t>
  </si>
  <si>
    <t>Ramirez Gomez Gabriela</t>
  </si>
  <si>
    <t>AREA DE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</si>
  <si>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</si>
  <si>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</si>
  <si>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</si>
  <si>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</si>
  <si>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</si>
  <si>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</si>
  <si>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</si>
  <si>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</si>
  <si>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</si>
  <si>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</si>
  <si>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</si>
  <si>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Jefatura de Vinculacion Administrativa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</si>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</sst>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/>
      <right/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4" fontId="6" fillId="7" borderId="6" xfId="0" applyNumberFormat="1" applyFont="1" applyFill="1" applyBorder="1"/>
    <xf numFmtId="49" fontId="4" fillId="2" borderId="9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6" fillId="0" borderId="6" xfId="0" applyFont="1" applyBorder="1"/>
    <xf numFmtId="4" fontId="2" fillId="0" borderId="6" xfId="0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" fontId="6" fillId="3" borderId="6" xfId="0" applyNumberFormat="1" applyFont="1" applyFill="1" applyBorder="1"/>
    <xf numFmtId="4" fontId="8" fillId="0" borderId="6" xfId="0" applyNumberFormat="1" applyFont="1" applyBorder="1" applyAlignment="1">
      <alignment horizontal="center"/>
    </xf>
    <xf numFmtId="4" fontId="6" fillId="4" borderId="6" xfId="0" applyNumberFormat="1" applyFont="1" applyFill="1" applyBorder="1"/>
    <xf numFmtId="0" fontId="6" fillId="0" borderId="6" xfId="0" applyFont="1" applyBorder="1" applyAlignment="1">
      <alignment horizontal="left"/>
    </xf>
    <xf numFmtId="44" fontId="6" fillId="5" borderId="6" xfId="1" applyFont="1" applyFill="1" applyBorder="1"/>
    <xf numFmtId="4" fontId="8" fillId="0" borderId="6" xfId="1" applyNumberFormat="1" applyFont="1" applyBorder="1" applyAlignment="1">
      <alignment horizontal="center"/>
    </xf>
    <xf numFmtId="4" fontId="2" fillId="0" borderId="6" xfId="1" applyNumberFormat="1" applyFont="1" applyBorder="1"/>
    <xf numFmtId="4" fontId="9" fillId="0" borderId="6" xfId="0" applyNumberFormat="1" applyFont="1" applyBorder="1"/>
    <xf numFmtId="4" fontId="8" fillId="0" borderId="6" xfId="0" applyNumberFormat="1" applyFont="1" applyBorder="1"/>
    <xf numFmtId="4" fontId="6" fillId="6" borderId="6" xfId="0" applyNumberFormat="1" applyFont="1" applyFill="1" applyBorder="1"/>
    <xf numFmtId="4" fontId="10" fillId="4" borderId="6" xfId="0" applyNumberFormat="1" applyFont="1" applyFill="1" applyBorder="1"/>
    <xf numFmtId="0" fontId="2" fillId="0" borderId="6" xfId="0" applyFont="1" applyBorder="1" applyAlignment="1">
      <alignment wrapText="1"/>
    </xf>
    <xf numFmtId="4" fontId="10" fillId="0" borderId="6" xfId="1" applyNumberFormat="1" applyFont="1" applyBorder="1"/>
    <xf numFmtId="0" fontId="6" fillId="0" borderId="6" xfId="0" applyFont="1" applyBorder="1" applyAlignment="1">
      <alignment horizontal="right"/>
    </xf>
    <xf numFmtId="4" fontId="6" fillId="0" borderId="6" xfId="0" applyNumberFormat="1" applyFont="1" applyBorder="1"/>
    <xf numFmtId="0" fontId="3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E2EECA-3E83-4153-8226-1B2C6BA19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95E2EECA-3E83-4153-8226-1B2C6BA19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topLeftCell="D1" workbookViewId="0">
      <selection sqref="A1:P81"/>
    </sheetView>
  </sheetViews>
  <sheetFormatPr baseColWidth="10" defaultRowHeight="15" x14ac:dyDescent="0.25"/>
  <cols>
    <col min="1" max="1" width="3.85546875" customWidth="1"/>
    <col min="3" max="3" width="34.85546875" customWidth="1"/>
    <col min="4" max="4" width="26.5703125" customWidth="1"/>
    <col min="5" max="5" width="12.7109375" bestFit="1" customWidth="1"/>
    <col min="6" max="8" width="11.5703125" bestFit="1" customWidth="1"/>
    <col min="9" max="9" width="11.5703125" hidden="1" customWidth="1"/>
    <col min="10" max="10" width="12.7109375" bestFit="1" customWidth="1"/>
    <col min="11" max="12" width="11.5703125" bestFit="1" customWidth="1"/>
    <col min="13" max="13" width="12.7109375" bestFit="1" customWidth="1"/>
    <col min="14" max="14" width="11.5703125" bestFit="1" customWidth="1"/>
    <col min="15" max="16" width="12.7109375" bestFit="1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6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18.75" x14ac:dyDescent="0.25">
      <c r="A4" s="1"/>
      <c r="B4" s="37" t="s">
        <v>123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56.25" x14ac:dyDescent="0.25">
      <c r="A5" s="5"/>
      <c r="B5" s="16" t="s">
        <v>0</v>
      </c>
      <c r="C5" s="6" t="s">
        <v>1</v>
      </c>
      <c r="D5" s="7" t="s">
        <v>2</v>
      </c>
      <c r="E5" s="8" t="s">
        <v>3</v>
      </c>
      <c r="F5" s="10" t="s">
        <v>4</v>
      </c>
      <c r="G5" s="6" t="s">
        <v>5</v>
      </c>
      <c r="H5" s="9" t="s">
        <v>6</v>
      </c>
      <c r="I5" s="7" t="s">
        <v>7</v>
      </c>
      <c r="J5" s="7" t="s">
        <v>8</v>
      </c>
      <c r="K5" s="9" t="s">
        <v>9</v>
      </c>
      <c r="L5" s="10" t="s">
        <v>10</v>
      </c>
      <c r="M5" s="10" t="s">
        <v>11</v>
      </c>
      <c r="N5" s="10" t="s">
        <v>12</v>
      </c>
      <c r="O5" s="11" t="s">
        <v>13</v>
      </c>
      <c r="P5" s="17" t="s">
        <v>14</v>
      </c>
    </row>
    <row r="6" spans="1:16" ht="15.75" x14ac:dyDescent="0.25">
      <c r="A6" s="1"/>
      <c r="B6" s="18" t="s">
        <v>15</v>
      </c>
      <c r="C6" s="18" t="s">
        <v>16</v>
      </c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75" x14ac:dyDescent="0.25">
      <c r="A7" s="1"/>
      <c r="B7" s="20" t="s">
        <v>17</v>
      </c>
      <c r="C7" s="20" t="s">
        <v>18</v>
      </c>
      <c r="D7" s="20" t="s">
        <v>19</v>
      </c>
      <c r="E7" s="19"/>
      <c r="F7" s="21"/>
      <c r="G7" s="19"/>
      <c r="H7" s="19"/>
      <c r="I7" s="19"/>
      <c r="J7" s="19">
        <f>E7+-H7</f>
        <v>0</v>
      </c>
      <c r="K7" s="19">
        <v>0</v>
      </c>
      <c r="L7" s="19"/>
      <c r="M7" s="19"/>
      <c r="N7" s="19"/>
      <c r="O7" s="19">
        <f>SUM(M7:N7)</f>
        <v>0</v>
      </c>
      <c r="P7" s="22">
        <f>J7-O7</f>
        <v>0</v>
      </c>
    </row>
    <row r="8" spans="1:16" ht="15.75" x14ac:dyDescent="0.25">
      <c r="A8" s="1"/>
      <c r="B8" s="20" t="s">
        <v>20</v>
      </c>
      <c r="C8" s="20" t="s">
        <v>21</v>
      </c>
      <c r="D8" s="20" t="s">
        <v>22</v>
      </c>
      <c r="E8" s="19">
        <v>4200</v>
      </c>
      <c r="F8" s="21">
        <v>365</v>
      </c>
      <c r="G8" s="19"/>
      <c r="H8" s="23"/>
      <c r="I8" s="19"/>
      <c r="J8" s="19">
        <f>E8/365*F8</f>
        <v>4200</v>
      </c>
      <c r="K8" s="19">
        <v>0</v>
      </c>
      <c r="L8" s="19"/>
      <c r="M8" s="19">
        <v>897.12</v>
      </c>
      <c r="N8" s="19">
        <v>-0.12</v>
      </c>
      <c r="O8" s="19">
        <f>SUM(M8:N8)</f>
        <v>897</v>
      </c>
      <c r="P8" s="24">
        <f>J8-O8</f>
        <v>3303</v>
      </c>
    </row>
    <row r="9" spans="1:16" ht="15.75" x14ac:dyDescent="0.25">
      <c r="A9" s="1"/>
      <c r="B9" s="25" t="s">
        <v>23</v>
      </c>
      <c r="C9" s="18"/>
      <c r="D9" s="18"/>
      <c r="E9" s="26">
        <f>SUM(E7:E8)</f>
        <v>4200</v>
      </c>
      <c r="F9" s="26"/>
      <c r="G9" s="26"/>
      <c r="H9" s="26">
        <f t="shared" ref="H9:P9" si="0">SUM(H7:H8)</f>
        <v>0</v>
      </c>
      <c r="I9" s="26">
        <f t="shared" si="0"/>
        <v>0</v>
      </c>
      <c r="J9" s="26">
        <f t="shared" si="0"/>
        <v>4200</v>
      </c>
      <c r="K9" s="26">
        <f t="shared" si="0"/>
        <v>0</v>
      </c>
      <c r="L9" s="26">
        <f t="shared" si="0"/>
        <v>0</v>
      </c>
      <c r="M9" s="26">
        <f t="shared" si="0"/>
        <v>897.12</v>
      </c>
      <c r="N9" s="26">
        <f t="shared" si="0"/>
        <v>-0.12</v>
      </c>
      <c r="O9" s="26">
        <f t="shared" si="0"/>
        <v>897</v>
      </c>
      <c r="P9" s="26">
        <f t="shared" si="0"/>
        <v>3303</v>
      </c>
    </row>
    <row r="10" spans="1:16" ht="15.75" x14ac:dyDescent="0.25">
      <c r="A10" s="1"/>
      <c r="B10" s="20"/>
      <c r="C10" s="20"/>
      <c r="D10" s="2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5.75" x14ac:dyDescent="0.25">
      <c r="A11" s="1"/>
      <c r="B11" s="18" t="s">
        <v>24</v>
      </c>
      <c r="C11" s="18" t="s">
        <v>25</v>
      </c>
      <c r="D11" s="20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5.75" x14ac:dyDescent="0.25">
      <c r="A12" s="1"/>
      <c r="B12" s="20" t="s">
        <v>26</v>
      </c>
      <c r="C12" s="20" t="s">
        <v>27</v>
      </c>
      <c r="D12" s="20" t="s">
        <v>28</v>
      </c>
      <c r="E12" s="19"/>
      <c r="F12" s="21"/>
      <c r="G12" s="19"/>
      <c r="H12" s="19"/>
      <c r="I12" s="19"/>
      <c r="J12" s="19">
        <f>E12+-H12</f>
        <v>0</v>
      </c>
      <c r="K12" s="19">
        <v>0</v>
      </c>
      <c r="L12" s="19"/>
      <c r="M12" s="19"/>
      <c r="N12" s="19"/>
      <c r="O12" s="19">
        <f>SUM(M12:N12)</f>
        <v>0</v>
      </c>
      <c r="P12" s="22">
        <f t="shared" ref="P12:P23" si="1">J12-O12</f>
        <v>0</v>
      </c>
    </row>
    <row r="13" spans="1:16" ht="15.75" x14ac:dyDescent="0.25">
      <c r="A13" s="1"/>
      <c r="B13" s="20" t="s">
        <v>29</v>
      </c>
      <c r="C13" s="20" t="s">
        <v>30</v>
      </c>
      <c r="D13" s="20" t="s">
        <v>31</v>
      </c>
      <c r="E13" s="19"/>
      <c r="F13" s="21"/>
      <c r="G13" s="19"/>
      <c r="H13" s="27"/>
      <c r="I13" s="28"/>
      <c r="J13" s="19">
        <f>E13+-H13</f>
        <v>0</v>
      </c>
      <c r="K13" s="19">
        <v>0</v>
      </c>
      <c r="L13" s="19"/>
      <c r="M13" s="19"/>
      <c r="N13" s="19"/>
      <c r="O13" s="19">
        <f t="shared" ref="O13:O23" si="2">SUM(M13:N13)</f>
        <v>0</v>
      </c>
      <c r="P13" s="24">
        <f t="shared" si="1"/>
        <v>0</v>
      </c>
    </row>
    <row r="14" spans="1:16" ht="15.75" x14ac:dyDescent="0.25">
      <c r="A14" s="1"/>
      <c r="B14" s="20" t="s">
        <v>32</v>
      </c>
      <c r="C14" s="20" t="s">
        <v>33</v>
      </c>
      <c r="D14" s="20" t="s">
        <v>34</v>
      </c>
      <c r="E14" s="19"/>
      <c r="F14" s="21"/>
      <c r="G14" s="19"/>
      <c r="H14" s="27"/>
      <c r="I14" s="28"/>
      <c r="J14" s="19">
        <f>E14/365*F14</f>
        <v>0</v>
      </c>
      <c r="K14" s="19">
        <v>0</v>
      </c>
      <c r="L14" s="19"/>
      <c r="M14" s="19"/>
      <c r="N14" s="19"/>
      <c r="O14" s="19">
        <f t="shared" si="2"/>
        <v>0</v>
      </c>
      <c r="P14" s="24">
        <f t="shared" si="1"/>
        <v>0</v>
      </c>
    </row>
    <row r="15" spans="1:16" ht="15.75" x14ac:dyDescent="0.25">
      <c r="A15" s="1"/>
      <c r="B15" s="20" t="s">
        <v>35</v>
      </c>
      <c r="C15" s="20" t="s">
        <v>36</v>
      </c>
      <c r="D15" s="20" t="s">
        <v>37</v>
      </c>
      <c r="E15" s="19"/>
      <c r="F15" s="21">
        <v>332</v>
      </c>
      <c r="G15" s="19"/>
      <c r="H15" s="27">
        <f>7+15+11</f>
        <v>33</v>
      </c>
      <c r="I15" s="19"/>
      <c r="J15" s="19">
        <f>E15/365*F15</f>
        <v>0</v>
      </c>
      <c r="K15" s="19">
        <v>0</v>
      </c>
      <c r="L15" s="19"/>
      <c r="M15" s="19"/>
      <c r="N15" s="19"/>
      <c r="O15" s="19">
        <f>SUM(M15:N15)</f>
        <v>0</v>
      </c>
      <c r="P15" s="24">
        <f>J15-O15</f>
        <v>0</v>
      </c>
    </row>
    <row r="16" spans="1:16" ht="15.75" x14ac:dyDescent="0.25">
      <c r="A16" s="1"/>
      <c r="B16" s="20" t="s">
        <v>49</v>
      </c>
      <c r="C16" s="20" t="s">
        <v>50</v>
      </c>
      <c r="D16" s="20" t="s">
        <v>51</v>
      </c>
      <c r="E16" s="19">
        <v>4200</v>
      </c>
      <c r="F16" s="21">
        <v>365</v>
      </c>
      <c r="G16" s="19"/>
      <c r="H16" s="23"/>
      <c r="I16" s="19"/>
      <c r="J16" s="19">
        <f>E16/365*F16</f>
        <v>4200</v>
      </c>
      <c r="K16" s="19"/>
      <c r="L16" s="19"/>
      <c r="M16" s="19">
        <v>752.64</v>
      </c>
      <c r="N16" s="19">
        <v>0.16</v>
      </c>
      <c r="O16" s="19">
        <f>SUM(M16:N16)</f>
        <v>752.8</v>
      </c>
      <c r="P16" s="24">
        <f>J16-O16</f>
        <v>3447.2</v>
      </c>
    </row>
    <row r="17" spans="1:16" ht="15.75" x14ac:dyDescent="0.25">
      <c r="A17" s="1"/>
      <c r="B17" s="20" t="s">
        <v>38</v>
      </c>
      <c r="C17" s="20" t="s">
        <v>39</v>
      </c>
      <c r="D17" s="20" t="s">
        <v>40</v>
      </c>
      <c r="E17" s="19">
        <v>4200</v>
      </c>
      <c r="F17" s="21">
        <v>363</v>
      </c>
      <c r="G17" s="19"/>
      <c r="H17" s="23">
        <f>1+1</f>
        <v>2</v>
      </c>
      <c r="I17" s="19"/>
      <c r="J17" s="19">
        <f t="shared" ref="J17:J23" si="3">E17/365*F17</f>
        <v>4176.9863013698632</v>
      </c>
      <c r="K17" s="19"/>
      <c r="L17" s="19"/>
      <c r="M17" s="19">
        <v>668.32</v>
      </c>
      <c r="N17" s="19">
        <v>7.0000000000000007E-2</v>
      </c>
      <c r="O17" s="19">
        <f t="shared" si="2"/>
        <v>668.3900000000001</v>
      </c>
      <c r="P17" s="24">
        <f t="shared" si="1"/>
        <v>3508.5963013698629</v>
      </c>
    </row>
    <row r="18" spans="1:16" ht="15.75" x14ac:dyDescent="0.25">
      <c r="A18" s="1"/>
      <c r="B18" s="20" t="s">
        <v>41</v>
      </c>
      <c r="C18" s="20" t="s">
        <v>42</v>
      </c>
      <c r="D18" s="20" t="s">
        <v>43</v>
      </c>
      <c r="E18" s="19">
        <v>4200</v>
      </c>
      <c r="F18" s="21">
        <v>365</v>
      </c>
      <c r="G18" s="23"/>
      <c r="H18" s="27"/>
      <c r="I18" s="19"/>
      <c r="J18" s="19">
        <v>4200</v>
      </c>
      <c r="K18" s="19"/>
      <c r="L18" s="19"/>
      <c r="M18" s="19">
        <v>752.64</v>
      </c>
      <c r="N18" s="19">
        <v>-0.04</v>
      </c>
      <c r="O18" s="19">
        <f t="shared" si="2"/>
        <v>752.6</v>
      </c>
      <c r="P18" s="24">
        <f t="shared" si="1"/>
        <v>3447.4</v>
      </c>
    </row>
    <row r="19" spans="1:16" ht="15.75" x14ac:dyDescent="0.25">
      <c r="A19" s="1"/>
      <c r="B19" s="20" t="s">
        <v>47</v>
      </c>
      <c r="C19" s="20" t="s">
        <v>48</v>
      </c>
      <c r="D19" s="20" t="s">
        <v>40</v>
      </c>
      <c r="E19" s="19">
        <v>4200</v>
      </c>
      <c r="F19" s="21">
        <v>364</v>
      </c>
      <c r="G19" s="19"/>
      <c r="H19" s="23">
        <v>1</v>
      </c>
      <c r="I19" s="19"/>
      <c r="J19" s="19">
        <f t="shared" si="3"/>
        <v>4188.4931506849316</v>
      </c>
      <c r="K19" s="19"/>
      <c r="L19" s="19"/>
      <c r="M19" s="19">
        <v>670.16</v>
      </c>
      <c r="N19" s="19">
        <v>0.13</v>
      </c>
      <c r="O19" s="19">
        <f>SUM(M19:N19)</f>
        <v>670.29</v>
      </c>
      <c r="P19" s="24">
        <f>J19-O19</f>
        <v>3518.2031506849316</v>
      </c>
    </row>
    <row r="20" spans="1:16" ht="15.75" x14ac:dyDescent="0.25">
      <c r="A20" s="1"/>
      <c r="B20" s="20" t="s">
        <v>44</v>
      </c>
      <c r="C20" s="20" t="s">
        <v>45</v>
      </c>
      <c r="D20" s="20" t="s">
        <v>46</v>
      </c>
      <c r="E20" s="19">
        <v>4200</v>
      </c>
      <c r="F20" s="21">
        <v>365</v>
      </c>
      <c r="G20" s="23"/>
      <c r="H20" s="27"/>
      <c r="I20" s="19"/>
      <c r="J20" s="19">
        <f t="shared" si="3"/>
        <v>4200</v>
      </c>
      <c r="K20" s="19"/>
      <c r="L20" s="19"/>
      <c r="M20" s="19">
        <v>725.18</v>
      </c>
      <c r="N20" s="19">
        <v>0.02</v>
      </c>
      <c r="O20" s="19">
        <f t="shared" si="2"/>
        <v>725.19999999999993</v>
      </c>
      <c r="P20" s="24">
        <f t="shared" si="1"/>
        <v>3474.8</v>
      </c>
    </row>
    <row r="21" spans="1:16" ht="15.75" x14ac:dyDescent="0.25">
      <c r="A21" s="1"/>
      <c r="B21" s="20" t="s">
        <v>124</v>
      </c>
      <c r="C21" s="20" t="s">
        <v>125</v>
      </c>
      <c r="D21" s="20" t="s">
        <v>126</v>
      </c>
      <c r="E21" s="19">
        <v>4200</v>
      </c>
      <c r="F21" s="21">
        <v>334</v>
      </c>
      <c r="G21" s="19"/>
      <c r="H21" s="23"/>
      <c r="I21" s="19"/>
      <c r="J21" s="19">
        <f t="shared" si="3"/>
        <v>3843.2876712328766</v>
      </c>
      <c r="K21" s="19"/>
      <c r="L21" s="19"/>
      <c r="M21" s="19">
        <v>820.93</v>
      </c>
      <c r="N21" s="19">
        <v>0.16</v>
      </c>
      <c r="O21" s="19">
        <f t="shared" si="2"/>
        <v>821.08999999999992</v>
      </c>
      <c r="P21" s="24">
        <f t="shared" si="1"/>
        <v>3022.1976712328769</v>
      </c>
    </row>
    <row r="22" spans="1:16" ht="15.75" x14ac:dyDescent="0.25">
      <c r="A22" s="1"/>
      <c r="B22" s="20" t="s">
        <v>127</v>
      </c>
      <c r="C22" s="20" t="s">
        <v>128</v>
      </c>
      <c r="D22" s="20" t="s">
        <v>129</v>
      </c>
      <c r="E22" s="19">
        <v>4200</v>
      </c>
      <c r="F22" s="21">
        <v>312</v>
      </c>
      <c r="G22" s="19"/>
      <c r="H22" s="23"/>
      <c r="I22" s="19"/>
      <c r="J22" s="19">
        <f t="shared" si="3"/>
        <v>3590.1369863013697</v>
      </c>
      <c r="K22" s="19"/>
      <c r="L22" s="19"/>
      <c r="M22" s="19">
        <v>766.85</v>
      </c>
      <c r="N22" s="19">
        <v>-0.11</v>
      </c>
      <c r="O22" s="19">
        <f t="shared" si="2"/>
        <v>766.74</v>
      </c>
      <c r="P22" s="24">
        <f t="shared" si="1"/>
        <v>2823.3969863013699</v>
      </c>
    </row>
    <row r="23" spans="1:16" ht="15.75" x14ac:dyDescent="0.25">
      <c r="A23" s="1"/>
      <c r="B23" s="20" t="s">
        <v>130</v>
      </c>
      <c r="C23" s="20" t="s">
        <v>131</v>
      </c>
      <c r="D23" s="20" t="s">
        <v>126</v>
      </c>
      <c r="E23" s="19">
        <v>4200</v>
      </c>
      <c r="F23" s="21">
        <v>242</v>
      </c>
      <c r="G23" s="19"/>
      <c r="H23" s="23"/>
      <c r="I23" s="19"/>
      <c r="J23" s="19">
        <f t="shared" si="3"/>
        <v>2784.6575342465753</v>
      </c>
      <c r="K23" s="19"/>
      <c r="L23" s="19"/>
      <c r="M23" s="19">
        <v>458.27</v>
      </c>
      <c r="N23" s="19">
        <v>0.19</v>
      </c>
      <c r="O23" s="19">
        <f t="shared" si="2"/>
        <v>458.46</v>
      </c>
      <c r="P23" s="24">
        <f t="shared" si="1"/>
        <v>2326.1975342465753</v>
      </c>
    </row>
    <row r="24" spans="1:16" ht="15.75" x14ac:dyDescent="0.25">
      <c r="A24" s="1"/>
      <c r="B24" s="18" t="s">
        <v>23</v>
      </c>
      <c r="C24" s="18"/>
      <c r="D24" s="18"/>
      <c r="E24" s="26">
        <f>SUM(E12:E23)</f>
        <v>33600</v>
      </c>
      <c r="F24" s="26"/>
      <c r="G24" s="26"/>
      <c r="H24" s="26">
        <f>SUM(H12:H23)</f>
        <v>36</v>
      </c>
      <c r="I24" s="26">
        <f>SUM(I12:I20)</f>
        <v>0</v>
      </c>
      <c r="J24" s="26">
        <f>SUM(J12:L23)</f>
        <v>31183.561643835619</v>
      </c>
      <c r="K24" s="26">
        <f>SUM(K12:M23)</f>
        <v>5614.99</v>
      </c>
      <c r="L24" s="26">
        <f>SUM(L12:N23)</f>
        <v>5615.5700000000006</v>
      </c>
      <c r="M24" s="26">
        <f>SUM(M12:M23)</f>
        <v>5614.99</v>
      </c>
      <c r="N24" s="26">
        <f>SUM(N12:N23)</f>
        <v>0.58000000000000007</v>
      </c>
      <c r="O24" s="26">
        <f>SUM(O12:O23)</f>
        <v>5615.57</v>
      </c>
      <c r="P24" s="26">
        <f>SUM(P12:P23)</f>
        <v>25567.991643835612</v>
      </c>
    </row>
    <row r="25" spans="1:16" ht="15.75" x14ac:dyDescent="0.25">
      <c r="A25" s="1"/>
      <c r="B25" s="18"/>
      <c r="C25" s="20"/>
      <c r="D25" s="20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5.75" x14ac:dyDescent="0.25">
      <c r="A26" s="1"/>
      <c r="B26" s="18" t="s">
        <v>52</v>
      </c>
      <c r="C26" s="18" t="s">
        <v>53</v>
      </c>
      <c r="D26" s="20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5.75" x14ac:dyDescent="0.25">
      <c r="A27" s="1"/>
      <c r="B27" s="20" t="s">
        <v>54</v>
      </c>
      <c r="C27" s="20" t="s">
        <v>55</v>
      </c>
      <c r="D27" s="20" t="s">
        <v>56</v>
      </c>
      <c r="E27" s="19">
        <v>4200</v>
      </c>
      <c r="F27" s="21">
        <v>365</v>
      </c>
      <c r="G27" s="19"/>
      <c r="H27" s="29"/>
      <c r="I27" s="19"/>
      <c r="J27" s="19">
        <f>E27/365*F27</f>
        <v>4200</v>
      </c>
      <c r="K27" s="19">
        <v>0</v>
      </c>
      <c r="L27" s="19"/>
      <c r="M27" s="19">
        <v>897.12</v>
      </c>
      <c r="N27" s="19">
        <v>0.08</v>
      </c>
      <c r="O27" s="19">
        <f>SUM(M27:N27)</f>
        <v>897.2</v>
      </c>
      <c r="P27" s="24">
        <f>J27-O27</f>
        <v>3302.8</v>
      </c>
    </row>
    <row r="28" spans="1:16" ht="15.75" x14ac:dyDescent="0.25">
      <c r="A28" s="1"/>
      <c r="B28" s="20" t="s">
        <v>57</v>
      </c>
      <c r="C28" s="20" t="s">
        <v>72</v>
      </c>
      <c r="D28" s="20" t="s">
        <v>70</v>
      </c>
      <c r="E28" s="19">
        <v>4200</v>
      </c>
      <c r="F28" s="21">
        <v>351</v>
      </c>
      <c r="G28" s="19"/>
      <c r="H28" s="23">
        <f>12+2</f>
        <v>14</v>
      </c>
      <c r="I28" s="19"/>
      <c r="J28" s="19">
        <f>E28/365*F28</f>
        <v>4038.9041095890411</v>
      </c>
      <c r="K28" s="19"/>
      <c r="L28" s="19"/>
      <c r="M28" s="19">
        <v>862.71</v>
      </c>
      <c r="N28" s="19">
        <v>0.19</v>
      </c>
      <c r="O28" s="19">
        <f>SUM(M28:N28)</f>
        <v>862.90000000000009</v>
      </c>
      <c r="P28" s="24">
        <f>J28-O28</f>
        <v>3176.004109589041</v>
      </c>
    </row>
    <row r="29" spans="1:16" ht="15.75" x14ac:dyDescent="0.25">
      <c r="A29" s="1"/>
      <c r="B29" s="20" t="s">
        <v>60</v>
      </c>
      <c r="C29" s="20" t="s">
        <v>61</v>
      </c>
      <c r="D29" s="20" t="s">
        <v>62</v>
      </c>
      <c r="E29" s="19">
        <v>4200</v>
      </c>
      <c r="F29" s="21">
        <v>365</v>
      </c>
      <c r="G29" s="19"/>
      <c r="H29" s="30"/>
      <c r="I29" s="19"/>
      <c r="J29" s="19">
        <f>E29/365*F29</f>
        <v>4200</v>
      </c>
      <c r="K29" s="19">
        <v>0</v>
      </c>
      <c r="L29" s="19"/>
      <c r="M29" s="19">
        <v>897.12</v>
      </c>
      <c r="N29" s="19">
        <v>0.08</v>
      </c>
      <c r="O29" s="19">
        <f>SUM(M29:N29)</f>
        <v>897.2</v>
      </c>
      <c r="P29" s="24">
        <f>J29-O29</f>
        <v>3302.8</v>
      </c>
    </row>
    <row r="30" spans="1:16" ht="15.75" x14ac:dyDescent="0.25">
      <c r="A30" s="1"/>
      <c r="B30" s="20" t="s">
        <v>63</v>
      </c>
      <c r="C30" s="20" t="s">
        <v>64</v>
      </c>
      <c r="D30" s="20" t="s">
        <v>59</v>
      </c>
      <c r="E30" s="19">
        <v>4200</v>
      </c>
      <c r="F30" s="21">
        <v>365</v>
      </c>
      <c r="G30" s="23"/>
      <c r="H30" s="23"/>
      <c r="I30" s="19"/>
      <c r="J30" s="19">
        <f>E30/365*F30</f>
        <v>4200</v>
      </c>
      <c r="K30" s="19"/>
      <c r="L30" s="19"/>
      <c r="M30" s="19">
        <v>897.12</v>
      </c>
      <c r="N30" s="19">
        <v>0.08</v>
      </c>
      <c r="O30" s="19">
        <f>SUM(M30:N30)</f>
        <v>897.2</v>
      </c>
      <c r="P30" s="24">
        <f>J30-O30</f>
        <v>3302.8</v>
      </c>
    </row>
    <row r="31" spans="1:16" ht="15.75" x14ac:dyDescent="0.25">
      <c r="A31" s="1"/>
      <c r="B31" s="18" t="s">
        <v>23</v>
      </c>
      <c r="C31" s="18"/>
      <c r="D31" s="18"/>
      <c r="E31" s="26">
        <f>SUM(E27:E30)</f>
        <v>16800</v>
      </c>
      <c r="F31" s="26"/>
      <c r="G31" s="26"/>
      <c r="H31" s="26">
        <f>SUM(H27:H30)</f>
        <v>14</v>
      </c>
      <c r="I31" s="26">
        <f>SUM(I27:I29)</f>
        <v>0</v>
      </c>
      <c r="J31" s="26">
        <f>SUM(J27:J30)</f>
        <v>16638.904109589042</v>
      </c>
      <c r="K31" s="26">
        <f>SUM(K27:K29)</f>
        <v>0</v>
      </c>
      <c r="L31" s="26">
        <f>SUM(L27:L29)</f>
        <v>0</v>
      </c>
      <c r="M31" s="26">
        <f>SUM(M27:M30)</f>
        <v>3554.0699999999997</v>
      </c>
      <c r="N31" s="26">
        <f>SUM(N27:N30)</f>
        <v>0.43000000000000005</v>
      </c>
      <c r="O31" s="26">
        <f>SUM(O27:O30)</f>
        <v>3554.5</v>
      </c>
      <c r="P31" s="26">
        <f>SUM(P27:P30)</f>
        <v>13084.404109589042</v>
      </c>
    </row>
    <row r="32" spans="1:16" ht="15.75" x14ac:dyDescent="0.25">
      <c r="A32" s="1"/>
      <c r="B32" s="20"/>
      <c r="C32" s="20"/>
      <c r="D32" s="20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5.75" x14ac:dyDescent="0.25">
      <c r="A33" s="1"/>
      <c r="B33" s="18" t="s">
        <v>65</v>
      </c>
      <c r="C33" s="18" t="s">
        <v>66</v>
      </c>
      <c r="D33" s="20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5.75" x14ac:dyDescent="0.25">
      <c r="A34" s="1"/>
      <c r="B34" s="20" t="s">
        <v>67</v>
      </c>
      <c r="C34" s="20"/>
      <c r="D34" s="20" t="s">
        <v>68</v>
      </c>
      <c r="E34" s="19"/>
      <c r="F34" s="21"/>
      <c r="G34" s="19"/>
      <c r="H34" s="23"/>
      <c r="I34" s="19"/>
      <c r="J34" s="19"/>
      <c r="K34" s="19"/>
      <c r="L34" s="19"/>
      <c r="M34" s="19"/>
      <c r="N34" s="19"/>
      <c r="O34" s="19"/>
      <c r="P34" s="31"/>
    </row>
    <row r="35" spans="1:16" ht="15.75" x14ac:dyDescent="0.25">
      <c r="A35" s="1"/>
      <c r="B35" s="20" t="s">
        <v>67</v>
      </c>
      <c r="C35" s="20" t="s">
        <v>69</v>
      </c>
      <c r="D35" s="20" t="s">
        <v>70</v>
      </c>
      <c r="E35" s="19">
        <v>4200</v>
      </c>
      <c r="F35" s="21">
        <v>364</v>
      </c>
      <c r="G35" s="19"/>
      <c r="H35" s="23">
        <v>1</v>
      </c>
      <c r="I35" s="19"/>
      <c r="J35" s="19">
        <f t="shared" ref="J35:J51" si="4">E35/365*F35</f>
        <v>4188.4931506849316</v>
      </c>
      <c r="K35" s="19"/>
      <c r="L35" s="19"/>
      <c r="M35" s="19">
        <v>894.66</v>
      </c>
      <c r="N35" s="19">
        <v>0.03</v>
      </c>
      <c r="O35" s="19">
        <f t="shared" ref="O35:O51" si="5">SUM(M35:N35)</f>
        <v>894.68999999999994</v>
      </c>
      <c r="P35" s="24">
        <f t="shared" ref="P35:P51" si="6">J35-O35</f>
        <v>3293.8031506849316</v>
      </c>
    </row>
    <row r="36" spans="1:16" ht="15.75" x14ac:dyDescent="0.25">
      <c r="A36" s="1"/>
      <c r="B36" s="20" t="s">
        <v>71</v>
      </c>
      <c r="C36" s="20" t="s">
        <v>58</v>
      </c>
      <c r="D36" s="20" t="s">
        <v>59</v>
      </c>
      <c r="E36" s="19">
        <v>4200</v>
      </c>
      <c r="F36" s="21">
        <v>334</v>
      </c>
      <c r="G36" s="19"/>
      <c r="H36" s="27">
        <f>12+15+4</f>
        <v>31</v>
      </c>
      <c r="I36" s="19"/>
      <c r="J36" s="19">
        <f>E36/365*F36</f>
        <v>3843.2876712328766</v>
      </c>
      <c r="K36" s="19">
        <v>0</v>
      </c>
      <c r="L36" s="19"/>
      <c r="M36" s="19">
        <v>820.93</v>
      </c>
      <c r="N36" s="19">
        <v>-0.04</v>
      </c>
      <c r="O36" s="19">
        <f>SUM(M36:N36)</f>
        <v>820.89</v>
      </c>
      <c r="P36" s="24">
        <f>J36-O36</f>
        <v>3022.3976712328767</v>
      </c>
    </row>
    <row r="37" spans="1:16" ht="15.75" x14ac:dyDescent="0.25">
      <c r="A37" s="1"/>
      <c r="B37" s="20" t="s">
        <v>132</v>
      </c>
      <c r="C37" s="20" t="s">
        <v>133</v>
      </c>
      <c r="D37" s="20" t="s">
        <v>73</v>
      </c>
      <c r="E37" s="19">
        <v>4200</v>
      </c>
      <c r="F37" s="21">
        <v>334</v>
      </c>
      <c r="G37" s="19"/>
      <c r="H37" s="23"/>
      <c r="I37" s="19"/>
      <c r="J37" s="19">
        <f t="shared" si="4"/>
        <v>3843.2876712328766</v>
      </c>
      <c r="K37" s="19">
        <v>0</v>
      </c>
      <c r="L37" s="19"/>
      <c r="M37" s="19">
        <v>820.93</v>
      </c>
      <c r="N37" s="19">
        <v>0.16</v>
      </c>
      <c r="O37" s="19">
        <f t="shared" si="5"/>
        <v>821.08999999999992</v>
      </c>
      <c r="P37" s="22">
        <f t="shared" si="6"/>
        <v>3022.1976712328769</v>
      </c>
    </row>
    <row r="38" spans="1:16" ht="15.75" x14ac:dyDescent="0.25">
      <c r="A38" s="1"/>
      <c r="B38" s="20" t="s">
        <v>74</v>
      </c>
      <c r="C38" s="20" t="s">
        <v>75</v>
      </c>
      <c r="D38" s="20" t="s">
        <v>76</v>
      </c>
      <c r="E38" s="19">
        <v>4200</v>
      </c>
      <c r="F38" s="21">
        <v>365</v>
      </c>
      <c r="G38" s="19"/>
      <c r="H38" s="23"/>
      <c r="I38" s="19"/>
      <c r="J38" s="19">
        <v>4200</v>
      </c>
      <c r="K38" s="19">
        <v>0</v>
      </c>
      <c r="L38" s="19"/>
      <c r="M38" s="19">
        <v>897.12</v>
      </c>
      <c r="N38" s="19">
        <v>-0.12</v>
      </c>
      <c r="O38" s="19">
        <f t="shared" si="5"/>
        <v>897</v>
      </c>
      <c r="P38" s="24">
        <f t="shared" si="6"/>
        <v>3303</v>
      </c>
    </row>
    <row r="39" spans="1:16" ht="15.75" x14ac:dyDescent="0.25">
      <c r="A39" s="1"/>
      <c r="B39" s="20" t="s">
        <v>77</v>
      </c>
      <c r="C39" s="20" t="s">
        <v>78</v>
      </c>
      <c r="D39" s="20" t="s">
        <v>79</v>
      </c>
      <c r="E39" s="19">
        <v>4200</v>
      </c>
      <c r="F39" s="21">
        <v>365</v>
      </c>
      <c r="G39" s="19"/>
      <c r="H39" s="27"/>
      <c r="I39" s="19"/>
      <c r="J39" s="19">
        <f t="shared" si="4"/>
        <v>4200</v>
      </c>
      <c r="K39" s="19">
        <v>0</v>
      </c>
      <c r="L39" s="19"/>
      <c r="M39" s="19">
        <v>897.12</v>
      </c>
      <c r="N39" s="19">
        <v>0.08</v>
      </c>
      <c r="O39" s="19">
        <f t="shared" si="5"/>
        <v>897.2</v>
      </c>
      <c r="P39" s="24">
        <f t="shared" si="6"/>
        <v>3302.8</v>
      </c>
    </row>
    <row r="40" spans="1:16" ht="15.75" x14ac:dyDescent="0.25">
      <c r="A40" s="1"/>
      <c r="B40" s="20" t="s">
        <v>134</v>
      </c>
      <c r="C40" s="20" t="s">
        <v>135</v>
      </c>
      <c r="D40" s="20" t="s">
        <v>79</v>
      </c>
      <c r="E40" s="19">
        <v>4200</v>
      </c>
      <c r="F40" s="21">
        <v>227</v>
      </c>
      <c r="G40" s="19"/>
      <c r="H40" s="23"/>
      <c r="I40" s="19"/>
      <c r="J40" s="19">
        <f t="shared" si="4"/>
        <v>2612.0547945205481</v>
      </c>
      <c r="K40" s="19">
        <v>0</v>
      </c>
      <c r="L40" s="19"/>
      <c r="M40" s="19">
        <v>557.92999999999995</v>
      </c>
      <c r="N40" s="19">
        <v>0.12</v>
      </c>
      <c r="O40" s="19">
        <f t="shared" si="5"/>
        <v>558.04999999999995</v>
      </c>
      <c r="P40" s="24">
        <f t="shared" si="6"/>
        <v>2054.0047945205479</v>
      </c>
    </row>
    <row r="41" spans="1:16" ht="15.75" x14ac:dyDescent="0.25">
      <c r="A41" s="1"/>
      <c r="B41" s="20" t="s">
        <v>136</v>
      </c>
      <c r="C41" s="20" t="s">
        <v>137</v>
      </c>
      <c r="D41" s="20" t="s">
        <v>79</v>
      </c>
      <c r="E41" s="19">
        <v>4200</v>
      </c>
      <c r="F41" s="21">
        <v>227</v>
      </c>
      <c r="G41" s="19"/>
      <c r="H41" s="27"/>
      <c r="I41" s="19"/>
      <c r="J41" s="19">
        <f t="shared" si="4"/>
        <v>2612.0547945205481</v>
      </c>
      <c r="K41" s="19">
        <v>0</v>
      </c>
      <c r="L41" s="19"/>
      <c r="M41" s="19">
        <v>557.92999999999995</v>
      </c>
      <c r="N41" s="19">
        <v>-0.08</v>
      </c>
      <c r="O41" s="19">
        <f t="shared" si="5"/>
        <v>557.84999999999991</v>
      </c>
      <c r="P41" s="24">
        <f t="shared" si="6"/>
        <v>2054.2047945205481</v>
      </c>
    </row>
    <row r="42" spans="1:16" ht="15.75" x14ac:dyDescent="0.25">
      <c r="A42" s="1"/>
      <c r="B42" s="20" t="s">
        <v>81</v>
      </c>
      <c r="C42" s="20" t="s">
        <v>82</v>
      </c>
      <c r="D42" s="20" t="s">
        <v>83</v>
      </c>
      <c r="E42" s="19">
        <v>4200</v>
      </c>
      <c r="F42" s="21">
        <v>363</v>
      </c>
      <c r="G42" s="19"/>
      <c r="H42" s="27">
        <f>1+1</f>
        <v>2</v>
      </c>
      <c r="I42" s="19"/>
      <c r="J42" s="19">
        <f t="shared" si="4"/>
        <v>4176.9863013698632</v>
      </c>
      <c r="K42" s="19">
        <v>0</v>
      </c>
      <c r="L42" s="19"/>
      <c r="M42" s="19">
        <v>892.21</v>
      </c>
      <c r="N42" s="19">
        <v>-0.02</v>
      </c>
      <c r="O42" s="19">
        <f t="shared" si="5"/>
        <v>892.19</v>
      </c>
      <c r="P42" s="24">
        <f t="shared" si="6"/>
        <v>3284.7963013698632</v>
      </c>
    </row>
    <row r="43" spans="1:16" ht="15.75" x14ac:dyDescent="0.25">
      <c r="A43" s="1"/>
      <c r="B43" s="20" t="s">
        <v>84</v>
      </c>
      <c r="C43" s="20" t="s">
        <v>85</v>
      </c>
      <c r="D43" s="20" t="s">
        <v>83</v>
      </c>
      <c r="E43" s="19">
        <v>4200</v>
      </c>
      <c r="F43" s="21">
        <v>364</v>
      </c>
      <c r="G43" s="19"/>
      <c r="H43" s="27">
        <v>1</v>
      </c>
      <c r="I43" s="19"/>
      <c r="J43" s="19">
        <f t="shared" si="4"/>
        <v>4188.4931506849316</v>
      </c>
      <c r="K43" s="19">
        <v>0</v>
      </c>
      <c r="L43" s="19"/>
      <c r="M43" s="19">
        <v>894.66</v>
      </c>
      <c r="N43" s="19">
        <v>0.03</v>
      </c>
      <c r="O43" s="19">
        <f t="shared" si="5"/>
        <v>894.68999999999994</v>
      </c>
      <c r="P43" s="24">
        <f t="shared" si="6"/>
        <v>3293.8031506849316</v>
      </c>
    </row>
    <row r="44" spans="1:16" ht="15.75" x14ac:dyDescent="0.25">
      <c r="A44" s="1"/>
      <c r="B44" s="20" t="s">
        <v>138</v>
      </c>
      <c r="C44" s="20" t="s">
        <v>139</v>
      </c>
      <c r="D44" s="20" t="s">
        <v>86</v>
      </c>
      <c r="E44" s="19">
        <v>4200</v>
      </c>
      <c r="F44" s="21">
        <v>214</v>
      </c>
      <c r="G44" s="19"/>
      <c r="H44" s="23"/>
      <c r="I44" s="19"/>
      <c r="J44" s="19">
        <f t="shared" si="4"/>
        <v>2462.4657534246576</v>
      </c>
      <c r="K44" s="19">
        <v>0</v>
      </c>
      <c r="L44" s="19"/>
      <c r="M44" s="19">
        <v>525.98</v>
      </c>
      <c r="N44" s="19">
        <v>-0.11</v>
      </c>
      <c r="O44" s="19">
        <f t="shared" si="5"/>
        <v>525.87</v>
      </c>
      <c r="P44" s="24">
        <f t="shared" si="6"/>
        <v>1936.5957534246577</v>
      </c>
    </row>
    <row r="45" spans="1:16" ht="15.75" x14ac:dyDescent="0.25">
      <c r="A45" s="1"/>
      <c r="B45" s="20" t="s">
        <v>87</v>
      </c>
      <c r="C45" s="20" t="s">
        <v>88</v>
      </c>
      <c r="D45" s="20" t="s">
        <v>86</v>
      </c>
      <c r="E45" s="19">
        <v>4200</v>
      </c>
      <c r="F45" s="21">
        <v>365</v>
      </c>
      <c r="G45" s="19"/>
      <c r="H45" s="23"/>
      <c r="I45" s="19"/>
      <c r="J45" s="19">
        <f t="shared" si="4"/>
        <v>4200</v>
      </c>
      <c r="K45" s="19">
        <v>0</v>
      </c>
      <c r="L45" s="19"/>
      <c r="M45" s="19">
        <v>897.12</v>
      </c>
      <c r="N45" s="19">
        <v>0.08</v>
      </c>
      <c r="O45" s="19">
        <f t="shared" si="5"/>
        <v>897.2</v>
      </c>
      <c r="P45" s="24">
        <f t="shared" si="6"/>
        <v>3302.8</v>
      </c>
    </row>
    <row r="46" spans="1:16" ht="15.75" x14ac:dyDescent="0.25">
      <c r="A46" s="1"/>
      <c r="B46" s="20" t="s">
        <v>89</v>
      </c>
      <c r="C46" s="20" t="s">
        <v>90</v>
      </c>
      <c r="D46" s="20" t="s">
        <v>91</v>
      </c>
      <c r="E46" s="19">
        <v>4200</v>
      </c>
      <c r="F46" s="21">
        <v>364</v>
      </c>
      <c r="G46" s="19"/>
      <c r="H46" s="23">
        <v>1</v>
      </c>
      <c r="I46" s="19"/>
      <c r="J46" s="19">
        <f t="shared" si="4"/>
        <v>4188.4931506849316</v>
      </c>
      <c r="K46" s="19">
        <v>0</v>
      </c>
      <c r="L46" s="19"/>
      <c r="M46" s="19">
        <v>894.66</v>
      </c>
      <c r="N46" s="19">
        <v>0.03</v>
      </c>
      <c r="O46" s="19">
        <f t="shared" si="5"/>
        <v>894.68999999999994</v>
      </c>
      <c r="P46" s="24">
        <f t="shared" si="6"/>
        <v>3293.8031506849316</v>
      </c>
    </row>
    <row r="47" spans="1:16" ht="15.75" x14ac:dyDescent="0.25">
      <c r="A47" s="1"/>
      <c r="B47" s="20" t="s">
        <v>92</v>
      </c>
      <c r="C47" s="20" t="s">
        <v>93</v>
      </c>
      <c r="D47" s="20" t="s">
        <v>91</v>
      </c>
      <c r="E47" s="19">
        <v>4200</v>
      </c>
      <c r="F47" s="21">
        <v>364</v>
      </c>
      <c r="G47" s="19"/>
      <c r="H47" s="23">
        <v>1</v>
      </c>
      <c r="I47" s="19"/>
      <c r="J47" s="19">
        <f t="shared" si="4"/>
        <v>4188.4931506849316</v>
      </c>
      <c r="K47" s="19">
        <v>0</v>
      </c>
      <c r="L47" s="19"/>
      <c r="M47" s="19">
        <v>894.66</v>
      </c>
      <c r="N47" s="19">
        <v>0.03</v>
      </c>
      <c r="O47" s="19">
        <f t="shared" si="5"/>
        <v>894.68999999999994</v>
      </c>
      <c r="P47" s="24">
        <f t="shared" si="6"/>
        <v>3293.8031506849316</v>
      </c>
    </row>
    <row r="48" spans="1:16" ht="15.75" x14ac:dyDescent="0.25">
      <c r="A48" s="1"/>
      <c r="B48" s="20" t="s">
        <v>94</v>
      </c>
      <c r="C48" s="20" t="s">
        <v>95</v>
      </c>
      <c r="D48" s="20" t="s">
        <v>91</v>
      </c>
      <c r="E48" s="19">
        <v>4200</v>
      </c>
      <c r="F48" s="21">
        <v>365</v>
      </c>
      <c r="G48" s="19"/>
      <c r="H48" s="23"/>
      <c r="I48" s="19"/>
      <c r="J48" s="19">
        <v>4200</v>
      </c>
      <c r="K48" s="19">
        <v>0</v>
      </c>
      <c r="L48" s="19"/>
      <c r="M48" s="19">
        <v>897.12</v>
      </c>
      <c r="N48" s="19">
        <v>0.08</v>
      </c>
      <c r="O48" s="19">
        <f t="shared" si="5"/>
        <v>897.2</v>
      </c>
      <c r="P48" s="24">
        <f t="shared" si="6"/>
        <v>3302.8</v>
      </c>
    </row>
    <row r="49" spans="1:16" ht="15.75" x14ac:dyDescent="0.25">
      <c r="A49" s="1"/>
      <c r="B49" s="20" t="s">
        <v>96</v>
      </c>
      <c r="C49" s="20" t="s">
        <v>97</v>
      </c>
      <c r="D49" s="20" t="s">
        <v>91</v>
      </c>
      <c r="E49" s="19">
        <v>4200</v>
      </c>
      <c r="F49" s="21">
        <v>365</v>
      </c>
      <c r="G49" s="19"/>
      <c r="H49" s="23"/>
      <c r="I49" s="19"/>
      <c r="J49" s="19">
        <f t="shared" si="4"/>
        <v>4200</v>
      </c>
      <c r="K49" s="19">
        <v>0</v>
      </c>
      <c r="L49" s="19"/>
      <c r="M49" s="19">
        <v>897.12</v>
      </c>
      <c r="N49" s="19">
        <v>-0.12</v>
      </c>
      <c r="O49" s="19">
        <f t="shared" si="5"/>
        <v>897</v>
      </c>
      <c r="P49" s="32">
        <f t="shared" si="6"/>
        <v>3303</v>
      </c>
    </row>
    <row r="50" spans="1:16" ht="15.75" x14ac:dyDescent="0.25">
      <c r="A50" s="1"/>
      <c r="B50" s="20" t="s">
        <v>98</v>
      </c>
      <c r="C50" s="20" t="s">
        <v>80</v>
      </c>
      <c r="D50" s="20" t="s">
        <v>91</v>
      </c>
      <c r="E50" s="19"/>
      <c r="F50" s="21"/>
      <c r="G50" s="19"/>
      <c r="H50" s="27"/>
      <c r="I50" s="19"/>
      <c r="J50" s="19">
        <f t="shared" si="4"/>
        <v>0</v>
      </c>
      <c r="K50" s="19">
        <v>0</v>
      </c>
      <c r="L50" s="19"/>
      <c r="M50" s="19"/>
      <c r="N50" s="19"/>
      <c r="O50" s="19">
        <f t="shared" si="5"/>
        <v>0</v>
      </c>
      <c r="P50" s="24">
        <f t="shared" si="6"/>
        <v>0</v>
      </c>
    </row>
    <row r="51" spans="1:16" ht="15.75" x14ac:dyDescent="0.25">
      <c r="A51" s="1"/>
      <c r="B51" s="20" t="s">
        <v>99</v>
      </c>
      <c r="C51" s="20" t="s">
        <v>100</v>
      </c>
      <c r="D51" s="20" t="s">
        <v>101</v>
      </c>
      <c r="E51" s="19">
        <v>4200</v>
      </c>
      <c r="F51" s="21">
        <v>365</v>
      </c>
      <c r="G51" s="19"/>
      <c r="H51" s="23"/>
      <c r="I51" s="19"/>
      <c r="J51" s="19">
        <f t="shared" si="4"/>
        <v>4200</v>
      </c>
      <c r="K51" s="19"/>
      <c r="L51" s="19"/>
      <c r="M51" s="19">
        <v>672</v>
      </c>
      <c r="N51" s="19"/>
      <c r="O51" s="19">
        <f t="shared" si="5"/>
        <v>672</v>
      </c>
      <c r="P51" s="24">
        <f t="shared" si="6"/>
        <v>3528</v>
      </c>
    </row>
    <row r="52" spans="1:16" ht="15.75" x14ac:dyDescent="0.25">
      <c r="A52" s="1"/>
      <c r="B52" s="18" t="s">
        <v>23</v>
      </c>
      <c r="C52" s="18"/>
      <c r="D52" s="18"/>
      <c r="E52" s="26">
        <f>SUM(E34:E51)</f>
        <v>67200</v>
      </c>
      <c r="F52" s="26"/>
      <c r="G52" s="26">
        <f>SUM(G34:G49)</f>
        <v>0</v>
      </c>
      <c r="H52" s="26">
        <f>SUM(H34:H51)</f>
        <v>37</v>
      </c>
      <c r="I52" s="26">
        <f>SUM(I34:I49)</f>
        <v>0</v>
      </c>
      <c r="J52" s="26">
        <f t="shared" ref="J52:P52" si="7">SUM(J34:J51)</f>
        <v>61504.109589041094</v>
      </c>
      <c r="K52" s="26">
        <f t="shared" si="7"/>
        <v>0</v>
      </c>
      <c r="L52" s="26">
        <f t="shared" si="7"/>
        <v>0</v>
      </c>
      <c r="M52" s="26">
        <f t="shared" si="7"/>
        <v>12912.150000000003</v>
      </c>
      <c r="N52" s="26">
        <f t="shared" si="7"/>
        <v>0.14999999999999997</v>
      </c>
      <c r="O52" s="26">
        <f t="shared" si="7"/>
        <v>12912.300000000003</v>
      </c>
      <c r="P52" s="26">
        <f t="shared" si="7"/>
        <v>48591.809589041099</v>
      </c>
    </row>
    <row r="53" spans="1:16" ht="15.75" x14ac:dyDescent="0.25">
      <c r="A53" s="1"/>
      <c r="B53" s="20"/>
      <c r="C53" s="20"/>
      <c r="D53" s="20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15.75" x14ac:dyDescent="0.25">
      <c r="A54" s="1"/>
      <c r="B54" s="18" t="s">
        <v>102</v>
      </c>
      <c r="C54" s="18" t="s">
        <v>103</v>
      </c>
      <c r="D54" s="20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5.75" x14ac:dyDescent="0.25">
      <c r="A55" s="1"/>
      <c r="B55" s="20" t="s">
        <v>140</v>
      </c>
      <c r="C55" s="20" t="s">
        <v>141</v>
      </c>
      <c r="D55" s="20" t="s">
        <v>104</v>
      </c>
      <c r="E55" s="19">
        <v>4200</v>
      </c>
      <c r="F55" s="21">
        <v>46</v>
      </c>
      <c r="G55" s="19"/>
      <c r="H55" s="23"/>
      <c r="I55" s="19"/>
      <c r="J55" s="19">
        <f>E55/365*F55</f>
        <v>529.31506849315065</v>
      </c>
      <c r="K55" s="19"/>
      <c r="L55" s="19"/>
      <c r="M55" s="19">
        <v>113.06</v>
      </c>
      <c r="N55" s="19">
        <v>-0.14000000000000001</v>
      </c>
      <c r="O55" s="19">
        <f t="shared" ref="O55:O60" si="8">SUM(M55:N55)</f>
        <v>112.92</v>
      </c>
      <c r="P55" s="22">
        <f t="shared" ref="P55:P60" si="9">J55-O55</f>
        <v>416.39506849315063</v>
      </c>
    </row>
    <row r="56" spans="1:16" ht="15.75" x14ac:dyDescent="0.25">
      <c r="A56" s="1"/>
      <c r="B56" s="20" t="s">
        <v>105</v>
      </c>
      <c r="C56" s="20" t="s">
        <v>106</v>
      </c>
      <c r="D56" s="20" t="s">
        <v>68</v>
      </c>
      <c r="E56" s="19">
        <v>4200</v>
      </c>
      <c r="F56" s="21">
        <v>365</v>
      </c>
      <c r="G56" s="19"/>
      <c r="H56" s="23"/>
      <c r="I56" s="19"/>
      <c r="J56" s="19">
        <v>4200</v>
      </c>
      <c r="K56" s="19"/>
      <c r="L56" s="19"/>
      <c r="M56" s="19">
        <v>897.12</v>
      </c>
      <c r="N56" s="19">
        <v>0.08</v>
      </c>
      <c r="O56" s="19">
        <f t="shared" si="8"/>
        <v>897.2</v>
      </c>
      <c r="P56" s="24">
        <f t="shared" si="9"/>
        <v>3302.8</v>
      </c>
    </row>
    <row r="57" spans="1:16" ht="15.75" x14ac:dyDescent="0.25">
      <c r="A57" s="1"/>
      <c r="B57" s="20" t="s">
        <v>107</v>
      </c>
      <c r="C57" s="20" t="s">
        <v>108</v>
      </c>
      <c r="D57" s="20" t="s">
        <v>91</v>
      </c>
      <c r="E57" s="19">
        <v>4200</v>
      </c>
      <c r="F57" s="21">
        <v>333</v>
      </c>
      <c r="G57" s="19"/>
      <c r="H57" s="23">
        <v>1</v>
      </c>
      <c r="I57" s="19"/>
      <c r="J57" s="19">
        <f>E57/365*F57</f>
        <v>3831.7808219178082</v>
      </c>
      <c r="K57" s="19"/>
      <c r="L57" s="19"/>
      <c r="M57" s="19">
        <v>818.47</v>
      </c>
      <c r="N57" s="19">
        <v>-0.09</v>
      </c>
      <c r="O57" s="19">
        <f t="shared" si="8"/>
        <v>818.38</v>
      </c>
      <c r="P57" s="24">
        <f t="shared" si="9"/>
        <v>3013.4008219178081</v>
      </c>
    </row>
    <row r="58" spans="1:16" ht="31.5" x14ac:dyDescent="0.25">
      <c r="A58" s="1" t="s">
        <v>109</v>
      </c>
      <c r="B58" s="20" t="s">
        <v>110</v>
      </c>
      <c r="C58" s="20" t="s">
        <v>111</v>
      </c>
      <c r="D58" s="33" t="s">
        <v>112</v>
      </c>
      <c r="E58" s="19">
        <v>4200</v>
      </c>
      <c r="F58" s="21">
        <v>364</v>
      </c>
      <c r="G58" s="19"/>
      <c r="H58" s="23">
        <v>1</v>
      </c>
      <c r="I58" s="19"/>
      <c r="J58" s="19">
        <f>E58/365*F58</f>
        <v>4188.4931506849316</v>
      </c>
      <c r="K58" s="19"/>
      <c r="L58" s="19"/>
      <c r="M58" s="19">
        <v>894.66</v>
      </c>
      <c r="N58" s="19">
        <v>0.03</v>
      </c>
      <c r="O58" s="19">
        <f t="shared" si="8"/>
        <v>894.68999999999994</v>
      </c>
      <c r="P58" s="24">
        <f t="shared" si="9"/>
        <v>3293.8031506849316</v>
      </c>
    </row>
    <row r="59" spans="1:16" ht="31.5" x14ac:dyDescent="0.25">
      <c r="A59" s="1"/>
      <c r="B59" s="20" t="s">
        <v>113</v>
      </c>
      <c r="C59" s="20" t="s">
        <v>114</v>
      </c>
      <c r="D59" s="33" t="s">
        <v>112</v>
      </c>
      <c r="E59" s="19">
        <v>4200</v>
      </c>
      <c r="F59" s="21">
        <v>363</v>
      </c>
      <c r="G59" s="19"/>
      <c r="H59" s="23">
        <f>1+1</f>
        <v>2</v>
      </c>
      <c r="I59" s="19"/>
      <c r="J59" s="19">
        <f>E59/365*F59</f>
        <v>4176.9863013698632</v>
      </c>
      <c r="K59" s="19"/>
      <c r="L59" s="19"/>
      <c r="M59" s="19">
        <v>892.21</v>
      </c>
      <c r="N59" s="19">
        <v>-0.02</v>
      </c>
      <c r="O59" s="19">
        <f t="shared" si="8"/>
        <v>892.19</v>
      </c>
      <c r="P59" s="24">
        <f t="shared" si="9"/>
        <v>3284.7963013698632</v>
      </c>
    </row>
    <row r="60" spans="1:16" ht="31.5" x14ac:dyDescent="0.25">
      <c r="A60" s="1"/>
      <c r="B60" s="20" t="s">
        <v>115</v>
      </c>
      <c r="C60" s="20" t="s">
        <v>116</v>
      </c>
      <c r="D60" s="33" t="s">
        <v>112</v>
      </c>
      <c r="E60" s="19">
        <v>4200</v>
      </c>
      <c r="F60" s="21">
        <v>363</v>
      </c>
      <c r="G60" s="19"/>
      <c r="H60" s="23">
        <f>1+1</f>
        <v>2</v>
      </c>
      <c r="I60" s="19"/>
      <c r="J60" s="19">
        <f>E60/365*F60</f>
        <v>4176.9863013698632</v>
      </c>
      <c r="K60" s="19"/>
      <c r="L60" s="19"/>
      <c r="M60" s="19">
        <v>892.21</v>
      </c>
      <c r="N60" s="19">
        <v>-0.02</v>
      </c>
      <c r="O60" s="19">
        <f t="shared" si="8"/>
        <v>892.19</v>
      </c>
      <c r="P60" s="24">
        <f t="shared" si="9"/>
        <v>3284.7963013698632</v>
      </c>
    </row>
    <row r="61" spans="1:16" ht="15.75" x14ac:dyDescent="0.25">
      <c r="A61" s="1"/>
      <c r="B61" s="18" t="s">
        <v>23</v>
      </c>
      <c r="C61" s="18"/>
      <c r="D61" s="18"/>
      <c r="E61" s="26">
        <f>SUM(E55:E60)</f>
        <v>25200</v>
      </c>
      <c r="F61" s="26"/>
      <c r="G61" s="26">
        <f t="shared" ref="G61:P61" si="10">SUM(G55:G60)</f>
        <v>0</v>
      </c>
      <c r="H61" s="26">
        <f t="shared" si="10"/>
        <v>6</v>
      </c>
      <c r="I61" s="26">
        <f t="shared" si="10"/>
        <v>0</v>
      </c>
      <c r="J61" s="26">
        <f t="shared" si="10"/>
        <v>21103.561643835616</v>
      </c>
      <c r="K61" s="26">
        <f t="shared" si="10"/>
        <v>0</v>
      </c>
      <c r="L61" s="26">
        <f t="shared" si="10"/>
        <v>0</v>
      </c>
      <c r="M61" s="26">
        <f t="shared" si="10"/>
        <v>4507.7299999999996</v>
      </c>
      <c r="N61" s="26">
        <f t="shared" si="10"/>
        <v>-0.16</v>
      </c>
      <c r="O61" s="26">
        <f t="shared" si="10"/>
        <v>4507.57</v>
      </c>
      <c r="P61" s="26">
        <f t="shared" si="10"/>
        <v>16595.991643835616</v>
      </c>
    </row>
    <row r="62" spans="1:16" ht="15.75" x14ac:dyDescent="0.25">
      <c r="A62" s="1"/>
      <c r="B62" s="18"/>
      <c r="C62" s="20"/>
      <c r="D62" s="20"/>
      <c r="E62" s="19"/>
      <c r="F62" s="19"/>
      <c r="G62" s="19"/>
      <c r="H62" s="19"/>
      <c r="I62" s="19"/>
      <c r="J62" s="34"/>
      <c r="K62" s="34"/>
      <c r="L62" s="34"/>
      <c r="M62" s="34"/>
      <c r="N62" s="34"/>
      <c r="O62" s="34"/>
      <c r="P62" s="34"/>
    </row>
    <row r="63" spans="1:16" ht="15.75" x14ac:dyDescent="0.25">
      <c r="A63" s="1"/>
      <c r="B63" s="18" t="s">
        <v>117</v>
      </c>
      <c r="C63" s="18" t="s">
        <v>142</v>
      </c>
      <c r="D63" s="20"/>
      <c r="E63" s="19"/>
      <c r="F63" s="19"/>
      <c r="G63" s="19"/>
      <c r="H63" s="19"/>
      <c r="I63" s="19"/>
      <c r="J63" s="34"/>
      <c r="K63" s="34"/>
      <c r="L63" s="34"/>
      <c r="M63" s="34"/>
      <c r="N63" s="34"/>
      <c r="O63" s="34"/>
      <c r="P63" s="34"/>
    </row>
    <row r="64" spans="1:16" ht="15.75" x14ac:dyDescent="0.25">
      <c r="A64" s="1"/>
      <c r="B64" s="18" t="s">
        <v>143</v>
      </c>
      <c r="C64" s="18" t="s">
        <v>144</v>
      </c>
      <c r="D64" s="20" t="s">
        <v>145</v>
      </c>
      <c r="E64" s="19">
        <v>4200</v>
      </c>
      <c r="F64" s="19">
        <v>122</v>
      </c>
      <c r="G64" s="19"/>
      <c r="H64" s="19"/>
      <c r="I64" s="19"/>
      <c r="J64" s="19">
        <f>E64/365*F64</f>
        <v>1403.8356164383561</v>
      </c>
      <c r="K64" s="34"/>
      <c r="L64" s="34"/>
      <c r="M64" s="34">
        <v>152.74</v>
      </c>
      <c r="N64" s="34">
        <v>-0.1</v>
      </c>
      <c r="O64" s="19">
        <f>SUM(M64:N64)</f>
        <v>152.64000000000001</v>
      </c>
      <c r="P64" s="24">
        <f>J64-O64</f>
        <v>1251.195616438356</v>
      </c>
    </row>
    <row r="65" spans="1:16" ht="15.75" x14ac:dyDescent="0.25">
      <c r="A65" s="1"/>
      <c r="B65" s="18" t="s">
        <v>146</v>
      </c>
      <c r="C65" s="18" t="s">
        <v>147</v>
      </c>
      <c r="D65" s="20" t="s">
        <v>145</v>
      </c>
      <c r="E65" s="19">
        <v>4200</v>
      </c>
      <c r="F65" s="19">
        <v>122</v>
      </c>
      <c r="G65" s="19"/>
      <c r="H65" s="19"/>
      <c r="I65" s="19"/>
      <c r="J65" s="19">
        <f>E65/365*F65</f>
        <v>1403.8356164383561</v>
      </c>
      <c r="K65" s="34"/>
      <c r="L65" s="34"/>
      <c r="M65" s="34">
        <v>152.74</v>
      </c>
      <c r="N65" s="34">
        <v>-0.1</v>
      </c>
      <c r="O65" s="19">
        <f>SUM(M65:N65)</f>
        <v>152.64000000000001</v>
      </c>
      <c r="P65" s="24">
        <f>J65-O65</f>
        <v>1251.195616438356</v>
      </c>
    </row>
    <row r="66" spans="1:16" ht="15.75" x14ac:dyDescent="0.25">
      <c r="A66" s="1"/>
      <c r="B66" s="18" t="s">
        <v>148</v>
      </c>
      <c r="C66" s="18" t="s">
        <v>149</v>
      </c>
      <c r="D66" s="20" t="s">
        <v>145</v>
      </c>
      <c r="E66" s="19">
        <v>4200</v>
      </c>
      <c r="F66" s="19">
        <v>122</v>
      </c>
      <c r="G66" s="19"/>
      <c r="H66" s="19"/>
      <c r="I66" s="19"/>
      <c r="J66" s="19">
        <f>E66/365*F66</f>
        <v>1403.8356164383561</v>
      </c>
      <c r="K66" s="34"/>
      <c r="L66" s="34"/>
      <c r="M66" s="34">
        <v>152.74</v>
      </c>
      <c r="N66" s="34">
        <v>-0.1</v>
      </c>
      <c r="O66" s="19">
        <f>SUM(M66:N66)</f>
        <v>152.64000000000001</v>
      </c>
      <c r="P66" s="24">
        <f>J66-O66</f>
        <v>1251.195616438356</v>
      </c>
    </row>
    <row r="67" spans="1:16" ht="15.75" x14ac:dyDescent="0.25">
      <c r="A67" s="1"/>
      <c r="B67" s="18" t="s">
        <v>150</v>
      </c>
      <c r="C67" s="18" t="s">
        <v>151</v>
      </c>
      <c r="D67" s="20" t="s">
        <v>145</v>
      </c>
      <c r="E67" s="19">
        <v>4200</v>
      </c>
      <c r="F67" s="19">
        <v>122</v>
      </c>
      <c r="G67" s="19"/>
      <c r="H67" s="19"/>
      <c r="I67" s="19"/>
      <c r="J67" s="19">
        <f>E67/365*F67</f>
        <v>1403.8356164383561</v>
      </c>
      <c r="K67" s="34"/>
      <c r="L67" s="34"/>
      <c r="M67" s="34">
        <v>152.74</v>
      </c>
      <c r="N67" s="34">
        <v>0.1</v>
      </c>
      <c r="O67" s="19">
        <f>SUM(M67:N67)</f>
        <v>152.84</v>
      </c>
      <c r="P67" s="24">
        <f>J67-O67</f>
        <v>1250.9956164383561</v>
      </c>
    </row>
    <row r="68" spans="1:16" ht="15.75" x14ac:dyDescent="0.25">
      <c r="A68" s="1"/>
      <c r="B68" s="18" t="s">
        <v>152</v>
      </c>
      <c r="C68" s="20" t="s">
        <v>153</v>
      </c>
      <c r="D68" s="20" t="s">
        <v>40</v>
      </c>
      <c r="E68" s="19">
        <v>4200</v>
      </c>
      <c r="F68" s="21">
        <v>107</v>
      </c>
      <c r="G68" s="19"/>
      <c r="H68" s="19"/>
      <c r="I68" s="19"/>
      <c r="J68" s="19">
        <f>E68/365*F68</f>
        <v>1231.2328767123288</v>
      </c>
      <c r="K68" s="19">
        <v>0</v>
      </c>
      <c r="L68" s="19"/>
      <c r="M68" s="19">
        <v>133.96</v>
      </c>
      <c r="N68" s="19">
        <v>7.0000000000000007E-2</v>
      </c>
      <c r="O68" s="19">
        <f>SUM(M68:N68)</f>
        <v>134.03</v>
      </c>
      <c r="P68" s="24">
        <f>J68-O68</f>
        <v>1097.2028767123288</v>
      </c>
    </row>
    <row r="69" spans="1:16" ht="15.75" x14ac:dyDescent="0.25">
      <c r="A69" s="1"/>
      <c r="B69" s="18" t="s">
        <v>23</v>
      </c>
      <c r="C69" s="20"/>
      <c r="D69" s="20"/>
      <c r="E69" s="26">
        <f>SUM(E64:E68)</f>
        <v>21000</v>
      </c>
      <c r="F69" s="26">
        <f>SUM(F64:F68)</f>
        <v>595</v>
      </c>
      <c r="G69" s="26"/>
      <c r="H69" s="26">
        <f>H68</f>
        <v>0</v>
      </c>
      <c r="I69" s="26">
        <f>I68</f>
        <v>0</v>
      </c>
      <c r="J69" s="26">
        <f>SUM(J64:J68)</f>
        <v>6846.5753424657532</v>
      </c>
      <c r="K69" s="26">
        <f>K68</f>
        <v>0</v>
      </c>
      <c r="L69" s="26">
        <f>L68</f>
        <v>0</v>
      </c>
      <c r="M69" s="26">
        <f>SUM(M64:M68)</f>
        <v>744.92000000000007</v>
      </c>
      <c r="N69" s="26">
        <f>SUM(N64:N68)</f>
        <v>-0.13000000000000003</v>
      </c>
      <c r="O69" s="26">
        <f>SUM(O64:O68)</f>
        <v>744.79000000000008</v>
      </c>
      <c r="P69" s="26">
        <f>SUM(P64:P68)</f>
        <v>6101.7853424657533</v>
      </c>
    </row>
    <row r="70" spans="1:16" ht="15.75" x14ac:dyDescent="0.25">
      <c r="A70" s="1"/>
      <c r="B70" s="18"/>
      <c r="C70" s="20"/>
      <c r="D70" s="20"/>
      <c r="E70" s="19"/>
      <c r="F70" s="19"/>
      <c r="G70" s="19"/>
      <c r="H70" s="19"/>
      <c r="I70" s="19"/>
      <c r="J70" s="34"/>
      <c r="K70" s="34"/>
      <c r="L70" s="34"/>
      <c r="M70" s="34"/>
      <c r="N70" s="34"/>
      <c r="O70" s="34"/>
      <c r="P70" s="34"/>
    </row>
    <row r="71" spans="1:16" ht="15.75" x14ac:dyDescent="0.25">
      <c r="A71" s="1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ht="15.75" x14ac:dyDescent="0.25">
      <c r="A72" s="1"/>
      <c r="B72" s="20"/>
      <c r="C72" s="35" t="s">
        <v>118</v>
      </c>
      <c r="D72" s="20"/>
      <c r="E72" s="36">
        <f>E9+E24+E31+E52+E61+E69</f>
        <v>168000</v>
      </c>
      <c r="F72" s="36">
        <f>F9+F24+F31+F52+F61+F69</f>
        <v>595</v>
      </c>
      <c r="G72" s="36"/>
      <c r="H72" s="36">
        <f t="shared" ref="H72:O72" si="11">H9+H24+H31+H52+H61+H69</f>
        <v>93</v>
      </c>
      <c r="I72" s="36">
        <f t="shared" si="11"/>
        <v>0</v>
      </c>
      <c r="J72" s="36">
        <f t="shared" si="11"/>
        <v>141476.71232876711</v>
      </c>
      <c r="K72" s="36">
        <f t="shared" si="11"/>
        <v>5614.99</v>
      </c>
      <c r="L72" s="36">
        <f t="shared" si="11"/>
        <v>5615.5700000000006</v>
      </c>
      <c r="M72" s="36">
        <f t="shared" si="11"/>
        <v>28230.980000000003</v>
      </c>
      <c r="N72" s="36">
        <f t="shared" si="11"/>
        <v>0.75</v>
      </c>
      <c r="O72" s="36">
        <f t="shared" si="11"/>
        <v>28231.730000000003</v>
      </c>
      <c r="P72" s="15">
        <f>ROUND(+P9+P24+P31+P52+P61+P69,1)</f>
        <v>113245</v>
      </c>
    </row>
    <row r="73" spans="1:16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</row>
    <row r="74" spans="1:16" ht="15.75" hidden="1" x14ac:dyDescent="0.25">
      <c r="A74" s="1"/>
      <c r="B74" s="1"/>
      <c r="C74" s="1"/>
      <c r="D74" s="12" t="s">
        <v>119</v>
      </c>
      <c r="E74" s="3">
        <v>4200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</row>
    <row r="75" spans="1:16" ht="15.75" hidden="1" x14ac:dyDescent="0.25">
      <c r="A75" s="1"/>
      <c r="B75" s="1"/>
      <c r="C75" s="1"/>
      <c r="D75" s="12" t="s">
        <v>120</v>
      </c>
      <c r="E75" s="3">
        <v>16494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</row>
    <row r="76" spans="1:16" ht="15.75" hidden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</row>
    <row r="77" spans="1:16" ht="15.75" hidden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</row>
    <row r="78" spans="1:16" ht="16.5" thickBot="1" x14ac:dyDescent="0.3">
      <c r="A78" s="1"/>
      <c r="B78" s="1"/>
      <c r="C78" s="1"/>
      <c r="D78" s="1"/>
      <c r="E78" s="38"/>
      <c r="F78" s="38"/>
      <c r="G78" s="13"/>
      <c r="H78" s="1"/>
      <c r="I78" s="1"/>
      <c r="J78" s="1"/>
      <c r="K78" s="1"/>
      <c r="L78" s="1"/>
      <c r="M78" s="1"/>
      <c r="N78" s="1"/>
      <c r="O78" s="13"/>
      <c r="P78" s="2"/>
    </row>
    <row r="79" spans="1:16" x14ac:dyDescent="0.25">
      <c r="A79" s="1"/>
      <c r="B79" s="1"/>
      <c r="C79" s="1"/>
      <c r="D79" s="1"/>
      <c r="E79" s="39" t="s">
        <v>121</v>
      </c>
      <c r="F79" s="40"/>
      <c r="G79" s="13"/>
      <c r="H79" s="1"/>
      <c r="I79" s="1"/>
      <c r="J79" s="1"/>
      <c r="K79" s="1"/>
      <c r="L79" s="1"/>
      <c r="M79" s="1"/>
      <c r="N79" s="1"/>
      <c r="O79" s="1"/>
      <c r="P79" s="14" t="s">
        <v>122</v>
      </c>
    </row>
    <row r="80" spans="1:16" ht="15.75" x14ac:dyDescent="0.25">
      <c r="A80" s="1"/>
      <c r="B80" s="1"/>
      <c r="C80" s="1"/>
      <c r="D80" s="1"/>
      <c r="E80" s="12" t="s">
        <v>154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2" t="s">
        <v>155</v>
      </c>
    </row>
  </sheetData>
  <mergeCells count="3">
    <mergeCell ref="B4:P4"/>
    <mergeCell ref="E78:F78"/>
    <mergeCell ref="E79:F79"/>
  </mergeCells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Estimulo</vt:lpstr>
      <vt:lpstr>Hoja2</vt:lpstr>
      <vt:lpstr>Hoja3</vt:lpstr>
      <vt:lpstr>Estimulo!Área_de_impresión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2023-09-07T17:14:34Z</cp:lastPrinted>
  <dcterms:created xsi:type="dcterms:W3CDTF">2023-06-23T17:45:05Z</dcterms:created>
  <dcterms:modified xsi:type="dcterms:W3CDTF">2023-09-07T17:14:38Z</dcterms:modified>
</cp:coreProperties>
</file>